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1025" activeTab="1"/>
  </bookViews>
  <sheets>
    <sheet name="Riepilogo" sheetId="1" r:id="rId1"/>
    <sheet name="Calcolo Diritti" sheetId="2" r:id="rId2"/>
    <sheet name="tabella 6" sheetId="3" r:id="rId3"/>
    <sheet name="tabella 6 GdP" sheetId="4" r:id="rId4"/>
    <sheet name="tabella 7" sheetId="5" r:id="rId5"/>
    <sheet name="tabella 7 (GdP)" sheetId="6" r:id="rId6"/>
    <sheet name="tabella 8" sheetId="7" r:id="rId7"/>
    <sheet name="tabella 8 (GdP)" sheetId="8" r:id="rId8"/>
    <sheet name="Foglio1" sheetId="9" r:id="rId9"/>
  </sheets>
  <definedNames/>
  <calcPr fullCalcOnLoad="1"/>
</workbook>
</file>

<file path=xl/sharedStrings.xml><?xml version="1.0" encoding="utf-8"?>
<sst xmlns="http://schemas.openxmlformats.org/spreadsheetml/2006/main" count="197" uniqueCount="101">
  <si>
    <t>Numero pagine</t>
  </si>
  <si>
    <t>Diritti copia semplice</t>
  </si>
  <si>
    <t>Diritti copia urgente</t>
  </si>
  <si>
    <t xml:space="preserve">Calcolo diritti di copia </t>
  </si>
  <si>
    <t>N° Pagine</t>
  </si>
  <si>
    <t>Diritti Copie Non Urgenti</t>
  </si>
  <si>
    <t>Diritti Copie Urgenti</t>
  </si>
  <si>
    <t>21 - 50</t>
  </si>
  <si>
    <t>51 - 100</t>
  </si>
  <si>
    <t>oltre 100</t>
  </si>
  <si>
    <t xml:space="preserve"> 1-4</t>
  </si>
  <si>
    <t xml:space="preserve"> 5-10</t>
  </si>
  <si>
    <t xml:space="preserve"> 11-20</t>
  </si>
  <si>
    <t>Tabella 6 - Diritto di copia senza certificazione di conformità</t>
  </si>
  <si>
    <t>21-50</t>
  </si>
  <si>
    <t>51-100</t>
  </si>
  <si>
    <t>Oltre le 100</t>
  </si>
  <si>
    <t>Copie su supporto informatico</t>
  </si>
  <si>
    <t>Copie su supporto cartaceo</t>
  </si>
  <si>
    <t>Tipo di supporto</t>
  </si>
  <si>
    <t>Diritto di copia forfettizzato</t>
  </si>
  <si>
    <t>Per ogni cassetta fonografica di 60 minuti o di durata inferiore</t>
  </si>
  <si>
    <t>Per ogni cassetta fonografica di 90 minuti</t>
  </si>
  <si>
    <t>Per ogni cassetta videofonografica di 120 minuti o di durata inferiore</t>
  </si>
  <si>
    <t>Per ogni cassetta videofonografica di 180 minuti</t>
  </si>
  <si>
    <t>Per ogni cassetta videofonografica di 240 minuti</t>
  </si>
  <si>
    <t>Per ogni dischetto informatico da 1,44 MB</t>
  </si>
  <si>
    <t>per ogni compact disc</t>
  </si>
  <si>
    <t>Tabella 8</t>
  </si>
  <si>
    <t>Tabella 7 - Diritto di copia autentica</t>
  </si>
  <si>
    <t>Numero di pagine</t>
  </si>
  <si>
    <t>Diritto di certificazione di conformità</t>
  </si>
  <si>
    <t>Totale delle colonne 2 e 3</t>
  </si>
  <si>
    <t>oltre le 100</t>
  </si>
  <si>
    <t>Diritto di copia autentica su supporto cartaceo (aumento del 50%)</t>
  </si>
  <si>
    <t>Diritto di copia autentica (tabella base - copia su supporto informatico)</t>
  </si>
  <si>
    <t>Diritto di copia su supporto diverso da quello cartaceo</t>
  </si>
  <si>
    <t>NON PREVISTO</t>
  </si>
  <si>
    <t xml:space="preserve">Diritti di copia cartacea conforme </t>
  </si>
  <si>
    <t>Diritti copia</t>
  </si>
  <si>
    <t>Diritto Copie Urgenti</t>
  </si>
  <si>
    <t>NON PREVISTO (Il Ministero della Giustizia, con nota prot. 62183 del 23-4-2014, ha chiarito che il diritto di urgenza si applica solo alle copie cartacee)</t>
  </si>
  <si>
    <t>Diritti copia davanti GdP*</t>
  </si>
  <si>
    <t>Diritti copia urgente davanti GdP*</t>
  </si>
  <si>
    <t>* a norma dell'art. 271 del DPR 115/2002 i diritti di copia per i processi dinanzi al giudice di pace sono ridotti alla metà.</t>
  </si>
  <si>
    <t xml:space="preserve"> </t>
  </si>
  <si>
    <t xml:space="preserve">Diritti di copia cartacea non conforme </t>
  </si>
  <si>
    <t>Tabella 6 - Diritto di copia senza certificazione di conformità ( Giudice di Pace)</t>
  </si>
  <si>
    <t>Tabella 7 - D iritto di copia autentica (Giudice di Pace)</t>
  </si>
  <si>
    <t>Tabella 8 (Giudice di Pace)</t>
  </si>
  <si>
    <t>Aggiornamento diritti di copia</t>
  </si>
  <si>
    <t>€ 13,10 più € 7,86 ogni ulteriori 100 pagine o frazione di 100</t>
  </si>
  <si>
    <t>€ 19,65 più € 7,86 ogni ulteriori 100 pagine o frazione di 100</t>
  </si>
  <si>
    <t>Tabella 8 - Diritto di copia su supporto diverso da quello cartaceo</t>
  </si>
  <si>
    <t>Adeguamento degli importi del  diritto di copia e di certificato ai sensi dell'art. 274 del DPR 30 maggio 2002 n. 115</t>
  </si>
  <si>
    <t>Decreto Interdirigenziale 9 luglio 2021 pubblicato sulla GU n. 184 del 3/8/2021</t>
  </si>
  <si>
    <t>in vigore dal 18/08/2021</t>
  </si>
  <si>
    <t>Art. 1 - Diritto di certificato</t>
  </si>
  <si>
    <t>1. L’importo del diritto di certificato prevista dalle lettere</t>
  </si>
  <si>
    <t>a) e b) dell’art. 273 del testo unico delle disposizioni</t>
  </si>
  <si>
    <t>legislative e regolamentari in materia di spese di giustizia,</t>
  </si>
  <si>
    <t>approvato con decreto del Presidente della Repubblica</t>
  </si>
  <si>
    <r>
      <t xml:space="preserve">30 maggio 2002, n. 115, è aggiornato ad euro </t>
    </r>
    <r>
      <rPr>
        <sz val="20"/>
        <color indexed="8"/>
        <rFont val="Calibri"/>
        <family val="2"/>
      </rPr>
      <t>3,92.</t>
    </r>
  </si>
  <si>
    <t>1. Gli importi del diritto di copia indicati nelle tabelle</t>
  </si>
  <si>
    <t>contenute negli allegati n. 6, 7 e 8, al testo unico delle</t>
  </si>
  <si>
    <t>disposizioni legislative e regolamentari in materia di spese</t>
  </si>
  <si>
    <t>di giustizia, approvato con decreto del Presidente della</t>
  </si>
  <si>
    <t>Repubblica 30 maggio 2002, n. 115, sono aggiornati</t>
  </si>
  <si>
    <t xml:space="preserve">Art. 2. - Diritto di copia </t>
  </si>
  <si>
    <t>come di seguito indicato ( vedi pagine seguenti):</t>
  </si>
  <si>
    <t xml:space="preserve">Fino all'emanazione del regolamento di cui all'articolo 40 del TUSG, i diritti di copia di cui agli allegati n. 6 e n. 7 del medesimo decreto sono aumentati del cinquanta per cento ed i diritti di copia rilasciata in formato elettronico di atti esistenti nell'archivio informatico dell'ufficio giudiziario sono determinati, in ragione del numero delle pagine memorizzate, nella misura precedentemente fissata per le copie cartacee. Conseguentemente, fino alla stessa data, è sospesa l'applicazione dell'allegato n. 8 al medesimo decreto, limitatamente ai supporti che contengono dati informatici per i quali è possibile calcolare le pagine memorizzate (art. 4 comma 5 DL 193 del 2009 conv. con L. 24 del 2010). </t>
  </si>
  <si>
    <t xml:space="preserve">Nei processi dinanzi al giudice di pace tutti i diritti di copia sono ridotti alla metà (art 271 TUSG). </t>
  </si>
  <si>
    <t xml:space="preserve">Per il rilascio entro due giorni di copie su supporto cartaceo, senza e con certificazione di conformità, il diritto dovuto è triplicato (art. 269 TUSG). Il rilascio di copie con urgenza si intende entro due giorni. </t>
  </si>
  <si>
    <t xml:space="preserve"> L'importo del diritto di copia, aumentato di dieci volte, è dovuto per gli atti comunicati o notificati in cancelleria nei casi in cui la comunicazione o la notificazione al destinatario non si è resa possibile per causa a lui imputabile (art. 16 comma 14 D.L. 179/2012 – Legge 221/2012- art. 40 T.U. spese giustizia).</t>
  </si>
  <si>
    <t xml:space="preserve">Il diritto di copia senza certificazione di conformità non è dovuto dalle parti che si sono costituite con modalità telematiche ed accedono con le medesime modalità al fascicolo (art. 269 comma 1 bis TUSG). </t>
  </si>
  <si>
    <t>Il diritto di copia autentica non è dovuto nei casi previsti dall’art. 16-bis, comma 9-bis, del D.L. 18 ottobre 2012, n. 179, conv. con L. 221 del 2012 (art. 52 DL. 24 giugno 2014, conv. con L. 114 del 2014).</t>
  </si>
  <si>
    <t xml:space="preserve"> Nel caso di supporti digitali diversi da CD e DVD va corrisposto l’importo previsto per il CD (Circolare DAG 28 ottobre 2015 n. 0157302.U). Il diritto dovuto per le copie effettuate d’ufficio dell’atto di impugnazione penale, del ricorso e del controricorso è triplicato (art. 164 DLgs 271 del 1989 e smi).</t>
  </si>
  <si>
    <t xml:space="preserve"> Il diritto dovuto per le copie effettuate d’ufficio dell’atto di impugnazione penale, del ricorso e del controricorso è triplicato (art. 164 DLgs 271 del 1989 e smi).</t>
  </si>
  <si>
    <t>Riferimenti normativi</t>
  </si>
  <si>
    <t>Tabella aggiornata con Decreto InterDirigenziale 9 7-2021 (GU n° 184 del 03/08/2021). Per effetto della previsione di cui all'art. 4, comma 5, D. L. 193/0009 (convertito nella legge 24/2010), i  diritti  di  copia  CARTACEA  di cui agli Allegati n. 6 e n. 7  sono aumentati del cinquanta per cento mentre   i diritti di   copia  rilasciata  in  formato  elettronico  di  atti  esistenti nell'archivio  informatico dell'ufficio giudiziario sono determinati,in   ragione  del  numero  delle  pagine  memorizzate,  nella  misura  prevista in tabella.</t>
  </si>
  <si>
    <t>Tabella aggiornata con Decreto Dirigenziale 9-7-2021 (GU n° 184 del 3/8/2021). Per effetto della previsione di cui all'art. 4, comma 5, D. L. 193/0009 (convertito nella legge 24/2010), i  diritti  di  copia  CARTACEA  di cui agli Allegati n. 6 e n. 7  sono aumentati del cinquanta per cento mentre   i diritti di   copia  rilasciata  in  formato  elettronico  di  atti  esistenti nell'archivio  informatico dell'ufficio giudiziario sono determinati,in   ragione  del  numero  delle  pagine  memorizzate,  nella  misura  prevista in tabella.</t>
  </si>
  <si>
    <t>Tabella aggiornata con Decreto InterDirigenziale 9 7-2021 (GU n° 184 del 03/08/2021)</t>
  </si>
  <si>
    <t>€ 29,48 più € 11,79 ogni ulteriori 100 pagine o frazione di 100</t>
  </si>
  <si>
    <t>€ 88,44 più € 35,37 ogni ulteriori 100 pagine o frazione di 100</t>
  </si>
  <si>
    <t>€ 9,83 più € 3,93 ogni ulteriori 100 pagine o frazione di 100</t>
  </si>
  <si>
    <t>€ 14,75 più € 5,90 ogni ulteriori 100 pagine o frazione di 100</t>
  </si>
  <si>
    <t>€ 44,25 più € 17,70 ogni ulteriori 100 pagine o frazione di 100</t>
  </si>
  <si>
    <t>€ 19,65 più € 11,79 ogni ulteriori 100 pagine o frazione di 100</t>
  </si>
  <si>
    <t>€ 6,55 più € 3,93 ogni ulteriori 100 pagine o frazione di 100</t>
  </si>
  <si>
    <t>€ 9,83 più € 5,90 ogni ulteriori 100 pagine o frazione di 100</t>
  </si>
  <si>
    <t>Aggiornato alla previsione di cui all'art. 4 comma 5 DL  193/2009 (convertito nella L. 24/2010) ed alla revisione delle tabelle di cui al decreto interdirigenziale  9 luglio 2021 pubblicato sulla GU n. 184 del 3/8/2021</t>
  </si>
  <si>
    <t xml:space="preserve">   IN VIGORE DAL 18/8/2021</t>
  </si>
  <si>
    <t>Diritti di copia (senza attestazione conformità) su supporto informatico</t>
  </si>
  <si>
    <t>€ 15,75 + € 6,55 ogni ulteriori 100 pagine o frazioni di 100</t>
  </si>
  <si>
    <t>€ 7,88 + € 3,28 ogni ulteriori 100 pagine o frazioni di 100</t>
  </si>
  <si>
    <t>€ 23,63 + € 9,83 ogni ulteriori 100 pagine o frazioni di 100</t>
  </si>
  <si>
    <t>€ 70,88 + € 29,49 ogni ulteriori 100 pagine o frazioni di 100</t>
  </si>
  <si>
    <t>€ 11,82 + € 4,92 ogni ulteriori 100 pagine o frazioni di 100</t>
  </si>
  <si>
    <t>€ 35,46 + € 14,76 ogni ulteriori 100 pagine o frazioni di 100</t>
  </si>
  <si>
    <t>CART</t>
  </si>
  <si>
    <t>AUT_CART</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</si>
</sst>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s>
  <fonts count="72">
    <font>
      <sz val="11"/>
      <color theme="1"/>
      <name val="Calibri"/>
      <family val="2"/>
    </font>
    <font>
      <sz val="11"/>
      <color indexed="8"/>
      <name val="Calibri"/>
      <family val="2"/>
    </font>
    <font>
      <sz val="20"/>
      <color indexed="8"/>
      <name val="Calibri"/>
      <family val="2"/>
    </font>
    <font>
      <u val="single"/>
      <sz val="11"/>
      <color indexed="12"/>
      <name val="Calibri"/>
      <family val="2"/>
    </font>
    <font>
      <sz val="16"/>
      <color indexed="8"/>
      <name val="Calibri"/>
      <family val="2"/>
    </font>
    <font>
      <b/>
      <sz val="16"/>
      <color indexed="8"/>
      <name val="Calibri"/>
      <family val="2"/>
    </font>
    <font>
      <b/>
      <sz val="20"/>
      <color indexed="8"/>
      <name val="Calibri"/>
      <family val="2"/>
    </font>
    <font>
      <b/>
      <sz val="11"/>
      <color indexed="8"/>
      <name val="Calibri"/>
      <family val="2"/>
    </font>
    <font>
      <b/>
      <sz val="13"/>
      <color indexed="30"/>
      <name val="Trebuchet MS"/>
      <family val="2"/>
    </font>
    <font>
      <sz val="13"/>
      <color indexed="63"/>
      <name val="Trebuchet MS"/>
      <family val="2"/>
    </font>
    <font>
      <sz val="12"/>
      <color indexed="8"/>
      <name val="Times New Roman"/>
      <family val="1"/>
    </font>
    <font>
      <b/>
      <sz val="12"/>
      <color indexed="8"/>
      <name val="Times New Roman"/>
      <family val="1"/>
    </font>
    <font>
      <b/>
      <sz val="9"/>
      <color indexed="8"/>
      <name val="Calibri"/>
      <family val="2"/>
    </font>
    <font>
      <sz val="10"/>
      <color indexed="8"/>
      <name val="Calibri"/>
      <family val="2"/>
    </font>
    <font>
      <sz val="9"/>
      <color indexed="8"/>
      <name val="Times New Roman"/>
      <family val="1"/>
    </font>
    <font>
      <b/>
      <sz val="16"/>
      <color indexed="8"/>
      <name val="Times New Roman"/>
      <family val="1"/>
    </font>
    <font>
      <b/>
      <sz val="12"/>
      <color indexed="8"/>
      <name val="Calibri"/>
      <family val="2"/>
    </font>
    <font>
      <sz val="11"/>
      <color indexed="10"/>
      <name val="Calibri"/>
      <family val="2"/>
    </font>
    <font>
      <sz val="11"/>
      <color indexed="17"/>
      <name val="Calibri"/>
      <family val="2"/>
    </font>
    <font>
      <b/>
      <sz val="4"/>
      <color indexed="8"/>
      <name val="Calibri"/>
      <family val="2"/>
    </font>
    <font>
      <b/>
      <sz val="11"/>
      <color indexed="8"/>
      <name val="Aharoni"/>
      <family val="0"/>
    </font>
    <font>
      <b/>
      <sz val="14"/>
      <color indexed="8"/>
      <name val="Albertus Extra Bold"/>
      <family val="2"/>
    </font>
    <font>
      <sz val="11"/>
      <color indexed="8"/>
      <name val="Albertus Extra Bold"/>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theme="1"/>
      <name val="Calibri"/>
      <family val="2"/>
    </font>
    <font>
      <b/>
      <sz val="16"/>
      <color theme="1"/>
      <name val="Calibri"/>
      <family val="2"/>
    </font>
    <font>
      <b/>
      <sz val="20"/>
      <color theme="1"/>
      <name val="Calibri"/>
      <family val="2"/>
    </font>
    <font>
      <b/>
      <sz val="13"/>
      <color rgb="FF135CAE"/>
      <name val="Trebuchet MS"/>
      <family val="2"/>
    </font>
    <font>
      <sz val="13"/>
      <color rgb="FF333333"/>
      <name val="Trebuchet MS"/>
      <family val="2"/>
    </font>
    <font>
      <sz val="12"/>
      <color theme="1"/>
      <name val="Times New Roman"/>
      <family val="1"/>
    </font>
    <font>
      <b/>
      <sz val="12"/>
      <color theme="1"/>
      <name val="Times New Roman"/>
      <family val="1"/>
    </font>
    <font>
      <b/>
      <sz val="9"/>
      <color theme="1"/>
      <name val="Calibri"/>
      <family val="2"/>
    </font>
    <font>
      <sz val="10"/>
      <color theme="1"/>
      <name val="Calibri"/>
      <family val="2"/>
    </font>
    <font>
      <sz val="9"/>
      <color theme="1"/>
      <name val="Times New Roman"/>
      <family val="1"/>
    </font>
    <font>
      <b/>
      <sz val="16"/>
      <color theme="1"/>
      <name val="Times New Roman"/>
      <family val="1"/>
    </font>
    <font>
      <b/>
      <sz val="12"/>
      <color theme="1"/>
      <name val="Calibri"/>
      <family val="2"/>
    </font>
    <font>
      <sz val="11"/>
      <color theme="6" tint="-0.4999699890613556"/>
      <name val="Calibri"/>
      <family val="2"/>
    </font>
    <font>
      <b/>
      <sz val="4"/>
      <color theme="1"/>
      <name val="Calibri"/>
      <family val="2"/>
    </font>
    <font>
      <b/>
      <sz val="11"/>
      <color theme="1"/>
      <name val="Aharoni"/>
      <family val="0"/>
    </font>
    <font>
      <b/>
      <sz val="14"/>
      <color theme="1"/>
      <name val="Albertus Extra Bold"/>
      <family val="2"/>
    </font>
    <font>
      <sz val="11"/>
      <color theme="1"/>
      <name val="Albertus Extra Bold"/>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EFEFEF"/>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medium"/>
      <right/>
      <top/>
      <bottom/>
    </border>
    <border>
      <left style="medium"/>
      <right/>
      <top/>
      <bottom style="medium"/>
    </border>
    <border>
      <left/>
      <right/>
      <top/>
      <bottom style="medium"/>
    </border>
    <border>
      <left/>
      <right style="medium"/>
      <top/>
      <bottom/>
    </border>
    <border>
      <left style="medium"/>
      <right/>
      <top style="medium"/>
      <bottom style="medium"/>
    </border>
    <border>
      <left/>
      <right/>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border>
    <border>
      <left style="thin">
        <color rgb="FF000000"/>
      </left>
      <right style="thin">
        <color rgb="FF000000"/>
      </right>
      <top/>
      <bottom/>
    </border>
    <border>
      <left/>
      <right/>
      <top style="medium"/>
      <bottom/>
    </border>
    <border>
      <left style="medium"/>
      <right/>
      <top style="medium"/>
      <bottom/>
    </border>
    <border>
      <left/>
      <right style="medium"/>
      <top style="medium"/>
      <bottom/>
    </border>
    <border>
      <left style="thin"/>
      <right style="thin"/>
      <top style="thin"/>
      <bottom/>
    </border>
    <border>
      <left style="thin"/>
      <right style="thin"/>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54" fillId="0" borderId="0" xfId="0" applyFont="1" applyAlignment="1">
      <alignment/>
    </xf>
    <xf numFmtId="4" fontId="55" fillId="33" borderId="10" xfId="0" applyNumberFormat="1" applyFont="1" applyFill="1" applyBorder="1" applyAlignment="1">
      <alignment horizontal="center"/>
    </xf>
    <xf numFmtId="4" fontId="55" fillId="33" borderId="11" xfId="0" applyNumberFormat="1" applyFont="1" applyFill="1" applyBorder="1" applyAlignment="1">
      <alignment horizontal="center"/>
    </xf>
    <xf numFmtId="4" fontId="55" fillId="33" borderId="12" xfId="0" applyNumberFormat="1" applyFont="1" applyFill="1" applyBorder="1" applyAlignment="1">
      <alignment horizontal="center"/>
    </xf>
    <xf numFmtId="0" fontId="0" fillId="10" borderId="13" xfId="0" applyFill="1" applyBorder="1" applyAlignment="1">
      <alignment/>
    </xf>
    <xf numFmtId="0" fontId="0" fillId="10" borderId="0" xfId="0" applyFill="1" applyBorder="1" applyAlignment="1">
      <alignment/>
    </xf>
    <xf numFmtId="0" fontId="0" fillId="10" borderId="14" xfId="0" applyFill="1" applyBorder="1" applyAlignment="1">
      <alignment/>
    </xf>
    <xf numFmtId="0" fontId="0" fillId="10" borderId="15" xfId="0" applyFill="1" applyBorder="1" applyAlignment="1">
      <alignment/>
    </xf>
    <xf numFmtId="0" fontId="54" fillId="10" borderId="0" xfId="0" applyFont="1" applyFill="1" applyBorder="1" applyAlignment="1">
      <alignment/>
    </xf>
    <xf numFmtId="0" fontId="0" fillId="10" borderId="16" xfId="0" applyFill="1" applyBorder="1" applyAlignment="1">
      <alignment/>
    </xf>
    <xf numFmtId="0" fontId="55" fillId="10" borderId="17" xfId="0" applyFont="1" applyFill="1" applyBorder="1" applyAlignment="1">
      <alignment/>
    </xf>
    <xf numFmtId="0" fontId="0" fillId="10" borderId="18" xfId="0" applyFill="1" applyBorder="1" applyAlignment="1">
      <alignment/>
    </xf>
    <xf numFmtId="0" fontId="56" fillId="34" borderId="19" xfId="0" applyFont="1" applyFill="1" applyBorder="1" applyAlignment="1">
      <alignment horizontal="center"/>
    </xf>
    <xf numFmtId="0" fontId="51" fillId="0" borderId="0" xfId="0" applyFont="1" applyAlignment="1">
      <alignment/>
    </xf>
    <xf numFmtId="8" fontId="0" fillId="0" borderId="0" xfId="0" applyNumberFormat="1" applyAlignment="1">
      <alignment/>
    </xf>
    <xf numFmtId="0" fontId="57" fillId="35" borderId="10" xfId="0" applyFont="1" applyFill="1" applyBorder="1" applyAlignment="1">
      <alignment horizontal="center" vertical="center" wrapText="1"/>
    </xf>
    <xf numFmtId="16" fontId="58" fillId="0" borderId="10" xfId="0" applyNumberFormat="1" applyFont="1" applyBorder="1" applyAlignment="1">
      <alignment horizontal="center" vertical="center" wrapText="1"/>
    </xf>
    <xf numFmtId="8" fontId="58" fillId="0" borderId="10" xfId="0" applyNumberFormat="1" applyFont="1" applyBorder="1" applyAlignment="1">
      <alignment horizontal="center" vertical="center" wrapText="1"/>
    </xf>
    <xf numFmtId="16" fontId="58" fillId="35" borderId="10" xfId="0" applyNumberFormat="1" applyFont="1" applyFill="1" applyBorder="1" applyAlignment="1">
      <alignment horizontal="center" vertical="center" wrapText="1"/>
    </xf>
    <xf numFmtId="8" fontId="58" fillId="35" borderId="10" xfId="0" applyNumberFormat="1" applyFont="1" applyFill="1" applyBorder="1" applyAlignment="1">
      <alignment horizontal="center" vertical="center" wrapText="1"/>
    </xf>
    <xf numFmtId="17" fontId="58" fillId="0" borderId="10" xfId="0" applyNumberFormat="1" applyFont="1" applyBorder="1" applyAlignment="1">
      <alignment horizontal="center" vertical="center" wrapText="1"/>
    </xf>
    <xf numFmtId="0" fontId="58" fillId="35"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20" xfId="0" applyFont="1" applyBorder="1" applyAlignment="1">
      <alignment vertical="center" wrapText="1"/>
    </xf>
    <xf numFmtId="8" fontId="59" fillId="0" borderId="20" xfId="0" applyNumberFormat="1" applyFont="1" applyBorder="1" applyAlignment="1">
      <alignment horizontal="center" vertical="center" wrapText="1"/>
    </xf>
    <xf numFmtId="0" fontId="60" fillId="0" borderId="20" xfId="0" applyFont="1" applyBorder="1" applyAlignment="1">
      <alignment vertical="center" wrapText="1"/>
    </xf>
    <xf numFmtId="0" fontId="60" fillId="0" borderId="20" xfId="0" applyFont="1" applyBorder="1" applyAlignment="1">
      <alignment horizontal="center" vertical="center" wrapText="1"/>
    </xf>
    <xf numFmtId="16" fontId="59" fillId="0" borderId="20" xfId="0" applyNumberFormat="1" applyFont="1" applyBorder="1" applyAlignment="1">
      <alignment horizontal="center" vertical="center" wrapText="1"/>
    </xf>
    <xf numFmtId="17" fontId="59" fillId="0" borderId="20" xfId="0" applyNumberFormat="1" applyFont="1" applyBorder="1" applyAlignment="1">
      <alignment horizontal="center" vertical="center" wrapText="1"/>
    </xf>
    <xf numFmtId="0" fontId="60" fillId="0" borderId="21" xfId="0" applyFont="1" applyBorder="1" applyAlignment="1">
      <alignment horizontal="center" vertical="center" wrapText="1"/>
    </xf>
    <xf numFmtId="4" fontId="61" fillId="33" borderId="11" xfId="0" applyNumberFormat="1" applyFont="1" applyFill="1" applyBorder="1" applyAlignment="1">
      <alignment horizontal="center"/>
    </xf>
    <xf numFmtId="4" fontId="61" fillId="33" borderId="12" xfId="0" applyNumberFormat="1" applyFont="1" applyFill="1" applyBorder="1" applyAlignment="1">
      <alignment horizontal="center"/>
    </xf>
    <xf numFmtId="0" fontId="62" fillId="0" borderId="0" xfId="0" applyFont="1" applyAlignment="1">
      <alignment vertical="center" wrapText="1"/>
    </xf>
    <xf numFmtId="0" fontId="59" fillId="0" borderId="21" xfId="0" applyFont="1" applyBorder="1" applyAlignment="1">
      <alignment horizontal="center" vertical="center" wrapText="1"/>
    </xf>
    <xf numFmtId="8" fontId="59" fillId="0" borderId="21" xfId="0" applyNumberFormat="1" applyFont="1" applyBorder="1" applyAlignment="1">
      <alignment horizontal="center" vertical="center" wrapText="1"/>
    </xf>
    <xf numFmtId="8" fontId="0" fillId="0" borderId="10" xfId="0" applyNumberFormat="1" applyBorder="1" applyAlignment="1">
      <alignment/>
    </xf>
    <xf numFmtId="0" fontId="59" fillId="0" borderId="10" xfId="0" applyFont="1" applyBorder="1" applyAlignment="1">
      <alignment horizontal="center" vertical="center" wrapText="1"/>
    </xf>
    <xf numFmtId="8" fontId="58" fillId="0" borderId="10" xfId="0" applyNumberFormat="1" applyFont="1" applyBorder="1" applyAlignment="1">
      <alignment horizontal="center" vertical="center" wrapText="1"/>
    </xf>
    <xf numFmtId="0" fontId="63" fillId="0" borderId="20" xfId="0" applyFont="1" applyBorder="1" applyAlignment="1">
      <alignment horizontal="center" vertical="center" wrapText="1"/>
    </xf>
    <xf numFmtId="8" fontId="0" fillId="0" borderId="22" xfId="0" applyNumberFormat="1" applyFill="1" applyBorder="1" applyAlignment="1">
      <alignment/>
    </xf>
    <xf numFmtId="8" fontId="64" fillId="0" borderId="20" xfId="0" applyNumberFormat="1" applyFont="1" applyBorder="1" applyAlignment="1">
      <alignment horizontal="center" vertical="center" wrapText="1"/>
    </xf>
    <xf numFmtId="16" fontId="58" fillId="36" borderId="10" xfId="0" applyNumberFormat="1" applyFont="1" applyFill="1" applyBorder="1" applyAlignment="1">
      <alignment horizontal="center" vertical="center" wrapText="1"/>
    </xf>
    <xf numFmtId="8" fontId="58" fillId="36" borderId="10" xfId="0" applyNumberFormat="1" applyFont="1" applyFill="1" applyBorder="1" applyAlignment="1">
      <alignment horizontal="center" vertical="center" wrapText="1"/>
    </xf>
    <xf numFmtId="0" fontId="58" fillId="36" borderId="10" xfId="0" applyFont="1" applyFill="1" applyBorder="1" applyAlignment="1">
      <alignment horizontal="center" vertical="center" wrapText="1"/>
    </xf>
    <xf numFmtId="8" fontId="58" fillId="0" borderId="10" xfId="0" applyNumberFormat="1" applyFont="1" applyBorder="1" applyAlignment="1">
      <alignment horizontal="center" vertical="center" wrapText="1"/>
    </xf>
    <xf numFmtId="0" fontId="60" fillId="0" borderId="21" xfId="0" applyFont="1" applyBorder="1" applyAlignment="1">
      <alignment horizontal="center" vertical="center" wrapText="1"/>
    </xf>
    <xf numFmtId="8" fontId="59" fillId="0" borderId="23" xfId="0" applyNumberFormat="1" applyFont="1" applyFill="1" applyBorder="1" applyAlignment="1">
      <alignment horizontal="center" vertical="center" wrapText="1"/>
    </xf>
    <xf numFmtId="0" fontId="62" fillId="0" borderId="0" xfId="0" applyFont="1" applyAlignment="1">
      <alignment horizontal="center" vertical="center" wrapText="1"/>
    </xf>
    <xf numFmtId="0" fontId="0" fillId="0" borderId="0" xfId="0" applyAlignment="1">
      <alignment horizontal="center"/>
    </xf>
    <xf numFmtId="0" fontId="41" fillId="0" borderId="0" xfId="36" applyAlignment="1">
      <alignment/>
    </xf>
    <xf numFmtId="0" fontId="65" fillId="0" borderId="0" xfId="0" applyFont="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Alignment="1">
      <alignment vertical="center" wrapText="1"/>
    </xf>
    <xf numFmtId="164" fontId="0" fillId="0" borderId="0" xfId="0" applyNumberFormat="1" applyAlignment="1">
      <alignment/>
    </xf>
    <xf numFmtId="0" fontId="45" fillId="0" borderId="0" xfId="0" applyFont="1" applyAlignment="1">
      <alignment/>
    </xf>
    <xf numFmtId="0" fontId="66" fillId="0" borderId="0" xfId="0" applyFont="1" applyAlignment="1">
      <alignment/>
    </xf>
    <xf numFmtId="0" fontId="51" fillId="0" borderId="0" xfId="0" applyFont="1" applyBorder="1" applyAlignment="1">
      <alignment horizontal="left" wrapText="1"/>
    </xf>
    <xf numFmtId="0" fontId="67" fillId="0" borderId="0" xfId="0" applyFont="1" applyBorder="1" applyAlignment="1">
      <alignment horizontal="center" wrapText="1"/>
    </xf>
    <xf numFmtId="0" fontId="51" fillId="0" borderId="24" xfId="0" applyFont="1" applyBorder="1" applyAlignment="1">
      <alignment horizontal="left" wrapText="1"/>
    </xf>
    <xf numFmtId="0" fontId="68" fillId="10" borderId="25" xfId="0" applyFont="1" applyFill="1" applyBorder="1" applyAlignment="1">
      <alignment horizontal="center" vertical="center"/>
    </xf>
    <xf numFmtId="0" fontId="68" fillId="10" borderId="24" xfId="0" applyFont="1" applyFill="1" applyBorder="1" applyAlignment="1">
      <alignment horizontal="center" vertical="center"/>
    </xf>
    <xf numFmtId="0" fontId="68" fillId="10" borderId="26" xfId="0" applyFont="1" applyFill="1" applyBorder="1" applyAlignment="1">
      <alignment horizontal="center" vertical="center"/>
    </xf>
    <xf numFmtId="0" fontId="69" fillId="0" borderId="0" xfId="0" applyFont="1" applyAlignment="1">
      <alignment horizontal="center"/>
    </xf>
    <xf numFmtId="0" fontId="51" fillId="0" borderId="0" xfId="0" applyFont="1" applyAlignment="1">
      <alignment horizontal="center" wrapText="1"/>
    </xf>
    <xf numFmtId="0" fontId="70" fillId="0" borderId="0" xfId="0" applyFont="1" applyAlignment="1">
      <alignment horizontal="center"/>
    </xf>
    <xf numFmtId="8" fontId="58" fillId="0" borderId="10" xfId="0" applyNumberFormat="1" applyFont="1" applyBorder="1" applyAlignment="1">
      <alignment horizontal="center" vertical="center" wrapText="1"/>
    </xf>
    <xf numFmtId="0" fontId="65" fillId="33" borderId="0" xfId="0" applyFont="1" applyFill="1" applyAlignment="1">
      <alignment horizontal="center"/>
    </xf>
    <xf numFmtId="0" fontId="62" fillId="0" borderId="0" xfId="0" applyFont="1" applyAlignment="1">
      <alignment horizontal="center" vertical="center" wrapText="1"/>
    </xf>
    <xf numFmtId="0" fontId="0" fillId="0" borderId="0" xfId="0" applyAlignment="1">
      <alignment horizontal="center" vertical="center" wrapText="1"/>
    </xf>
    <xf numFmtId="8" fontId="71" fillId="0" borderId="27" xfId="0" applyNumberFormat="1" applyFont="1" applyBorder="1" applyAlignment="1">
      <alignment horizontal="center" vertical="center" wrapText="1"/>
    </xf>
    <xf numFmtId="8" fontId="71" fillId="0" borderId="22" xfId="0" applyNumberFormat="1" applyFont="1" applyBorder="1" applyAlignment="1">
      <alignment horizontal="center" vertical="center" wrapText="1"/>
    </xf>
    <xf numFmtId="8" fontId="71" fillId="0" borderId="28" xfId="0" applyNumberFormat="1" applyFont="1" applyBorder="1" applyAlignment="1">
      <alignment horizontal="center" vertical="center" wrapText="1"/>
    </xf>
    <xf numFmtId="0" fontId="60" fillId="0" borderId="21"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30"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1"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33"/>
  <sheetViews>
    <sheetView zoomScale="182" zoomScaleNormal="182" zoomScalePageLayoutView="0" workbookViewId="0" topLeftCell="A13">
      <selection activeCell="A20" sqref="A20"/>
    </sheetView>
  </sheetViews>
  <sheetFormatPr defaultColWidth="9.140625" defaultRowHeight="15"/>
  <cols>
    <col min="1" max="1" width="79.7109375" style="0" customWidth="1"/>
  </cols>
  <sheetData>
    <row r="1" ht="15.75">
      <c r="A1" s="52" t="s">
        <v>50</v>
      </c>
    </row>
    <row r="2" ht="30">
      <c r="A2" s="53" t="s">
        <v>54</v>
      </c>
    </row>
    <row r="3" spans="1:7" ht="15">
      <c r="A3" s="53" t="s">
        <v>55</v>
      </c>
      <c r="G3">
        <v>3.92</v>
      </c>
    </row>
    <row r="4" ht="15">
      <c r="A4" s="50" t="s">
        <v>56</v>
      </c>
    </row>
    <row r="6" ht="15">
      <c r="A6" t="s">
        <v>57</v>
      </c>
    </row>
    <row r="7" ht="15">
      <c r="A7" s="50" t="s">
        <v>58</v>
      </c>
    </row>
    <row r="8" ht="15">
      <c r="A8" s="50" t="s">
        <v>59</v>
      </c>
    </row>
    <row r="9" ht="15">
      <c r="A9" s="50" t="s">
        <v>60</v>
      </c>
    </row>
    <row r="10" ht="15">
      <c r="A10" s="50" t="s">
        <v>61</v>
      </c>
    </row>
    <row r="11" ht="26.25">
      <c r="A11" s="50" t="s">
        <v>62</v>
      </c>
    </row>
    <row r="13" ht="15">
      <c r="A13" t="s">
        <v>68</v>
      </c>
    </row>
    <row r="14" ht="15">
      <c r="A14" t="s">
        <v>63</v>
      </c>
    </row>
    <row r="15" ht="15">
      <c r="A15" t="s">
        <v>64</v>
      </c>
    </row>
    <row r="16" ht="15">
      <c r="A16" t="s">
        <v>65</v>
      </c>
    </row>
    <row r="17" ht="15">
      <c r="A17" t="s">
        <v>66</v>
      </c>
    </row>
    <row r="18" ht="15">
      <c r="A18" t="s">
        <v>67</v>
      </c>
    </row>
    <row r="19" ht="15">
      <c r="A19" t="s">
        <v>69</v>
      </c>
    </row>
    <row r="20" ht="15">
      <c r="A20" s="51" t="s">
        <v>13</v>
      </c>
    </row>
    <row r="21" ht="15">
      <c r="A21" s="51" t="s">
        <v>29</v>
      </c>
    </row>
    <row r="22" ht="15">
      <c r="A22" s="51" t="s">
        <v>53</v>
      </c>
    </row>
    <row r="23" ht="15">
      <c r="A23" s="51"/>
    </row>
    <row r="24" ht="15">
      <c r="A24" t="s">
        <v>78</v>
      </c>
    </row>
    <row r="25" ht="135">
      <c r="A25" s="55" t="s">
        <v>70</v>
      </c>
    </row>
    <row r="26" ht="30">
      <c r="A26" s="55" t="s">
        <v>71</v>
      </c>
    </row>
    <row r="27" ht="45">
      <c r="A27" s="55" t="s">
        <v>72</v>
      </c>
    </row>
    <row r="28" ht="60">
      <c r="A28" s="55" t="s">
        <v>73</v>
      </c>
    </row>
    <row r="29" ht="45">
      <c r="A29" s="55" t="s">
        <v>74</v>
      </c>
    </row>
    <row r="30" ht="45">
      <c r="A30" s="55" t="s">
        <v>75</v>
      </c>
    </row>
    <row r="31" ht="60">
      <c r="A31" s="55" t="s">
        <v>76</v>
      </c>
    </row>
    <row r="32" ht="30">
      <c r="A32" s="55" t="s">
        <v>77</v>
      </c>
    </row>
    <row r="33" ht="15">
      <c r="A33" s="54"/>
    </row>
  </sheetData>
  <sheetProtection/>
  <hyperlinks>
    <hyperlink ref="A20" location="'tabella 6'!A1" display="Tabella 6 - Diritto di copia senza certificazione di conformità"/>
    <hyperlink ref="A21" location="'tabella 7'!A1" display="Tabella 7 - Diritto di copia autentica"/>
    <hyperlink ref="A22" location="'tabella 8'!A1" display="Tabella 8 - Diritto di copia su supporto diverso da quello cartaceo"/>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5"/>
  <sheetViews>
    <sheetView tabSelected="1" zoomScale="166" zoomScaleNormal="166" zoomScalePageLayoutView="0" workbookViewId="0" topLeftCell="A1">
      <selection activeCell="C6" sqref="C6"/>
    </sheetView>
  </sheetViews>
  <sheetFormatPr defaultColWidth="9.140625" defaultRowHeight="15"/>
  <cols>
    <col min="2" max="2" width="14.00390625" style="0" customWidth="1"/>
    <col min="3" max="3" width="13.421875" style="1" customWidth="1"/>
    <col min="4" max="4" width="4.28125" style="0" customWidth="1"/>
    <col min="6" max="6" width="10.7109375" style="0" customWidth="1"/>
    <col min="7" max="7" width="12.57421875" style="0" customWidth="1"/>
    <col min="8" max="8" width="12.28125" style="0" customWidth="1"/>
  </cols>
  <sheetData>
    <row r="1" spans="1:8" ht="20.25" customHeight="1">
      <c r="A1" s="66" t="s">
        <v>3</v>
      </c>
      <c r="B1" s="66"/>
      <c r="C1" s="66"/>
      <c r="D1" s="66"/>
      <c r="E1" s="66"/>
      <c r="F1" s="66"/>
      <c r="G1" s="66"/>
      <c r="H1" s="66"/>
    </row>
    <row r="2" spans="1:8" ht="45" customHeight="1">
      <c r="A2" s="67" t="s">
        <v>90</v>
      </c>
      <c r="B2" s="67"/>
      <c r="C2" s="67"/>
      <c r="D2" s="67"/>
      <c r="E2" s="67"/>
      <c r="F2" s="67"/>
      <c r="G2" s="67"/>
      <c r="H2" s="67"/>
    </row>
    <row r="3" spans="1:8" ht="20.25" customHeight="1">
      <c r="A3" s="67" t="s">
        <v>91</v>
      </c>
      <c r="B3" s="67"/>
      <c r="C3" s="67"/>
      <c r="D3" s="67"/>
      <c r="E3" s="67"/>
      <c r="F3" s="67"/>
      <c r="G3" s="67"/>
      <c r="H3" s="67"/>
    </row>
    <row r="4" ht="8.25" customHeight="1">
      <c r="A4" s="14"/>
    </row>
    <row r="5" ht="4.5" customHeight="1" thickBot="1"/>
    <row r="6" spans="1:7" ht="27" thickBot="1">
      <c r="A6" s="11" t="s">
        <v>0</v>
      </c>
      <c r="B6" s="12"/>
      <c r="C6" s="13">
        <v>4</v>
      </c>
      <c r="G6" t="s">
        <v>45</v>
      </c>
    </row>
    <row r="7" ht="13.5" customHeight="1" thickBot="1"/>
    <row r="8" spans="1:8" ht="21.75" customHeight="1">
      <c r="A8" s="63" t="s">
        <v>46</v>
      </c>
      <c r="B8" s="64"/>
      <c r="C8" s="64"/>
      <c r="D8" s="64"/>
      <c r="E8" s="64"/>
      <c r="F8" s="64"/>
      <c r="G8" s="64"/>
      <c r="H8" s="65"/>
    </row>
    <row r="9" spans="1:8" ht="21">
      <c r="A9" s="5" t="s">
        <v>1</v>
      </c>
      <c r="B9" s="6"/>
      <c r="C9" s="2">
        <f>SUM(A24:A29)</f>
        <v>1.47</v>
      </c>
      <c r="D9" s="6"/>
      <c r="E9" s="6" t="s">
        <v>2</v>
      </c>
      <c r="F9" s="6"/>
      <c r="G9" s="6"/>
      <c r="H9" s="3">
        <f>C9*3</f>
        <v>4.41</v>
      </c>
    </row>
    <row r="10" spans="1:8" ht="7.5" customHeight="1">
      <c r="A10" s="5"/>
      <c r="B10" s="6"/>
      <c r="C10" s="9"/>
      <c r="D10" s="6"/>
      <c r="E10" s="6"/>
      <c r="F10" s="6"/>
      <c r="G10" s="6"/>
      <c r="H10" s="10"/>
    </row>
    <row r="11" spans="1:8" ht="21.75" thickBot="1">
      <c r="A11" s="7" t="s">
        <v>42</v>
      </c>
      <c r="B11" s="8"/>
      <c r="C11" s="2">
        <f>SUM(A30:A35)</f>
        <v>0.74</v>
      </c>
      <c r="D11" s="8"/>
      <c r="E11" s="8" t="s">
        <v>43</v>
      </c>
      <c r="F11" s="8"/>
      <c r="G11" s="8"/>
      <c r="H11" s="4">
        <f>C11*3</f>
        <v>2.2199999999999998</v>
      </c>
    </row>
    <row r="12" ht="15.75" thickBot="1">
      <c r="C12"/>
    </row>
    <row r="13" spans="1:8" ht="21.75" customHeight="1">
      <c r="A13" s="63" t="s">
        <v>38</v>
      </c>
      <c r="B13" s="64"/>
      <c r="C13" s="64"/>
      <c r="D13" s="64"/>
      <c r="E13" s="64"/>
      <c r="F13" s="64"/>
      <c r="G13" s="64"/>
      <c r="H13" s="65"/>
    </row>
    <row r="14" spans="1:8" ht="21">
      <c r="A14" s="5" t="s">
        <v>1</v>
      </c>
      <c r="B14" s="6"/>
      <c r="C14" s="2">
        <f>SUM(B24:B29)</f>
        <v>11.8</v>
      </c>
      <c r="D14" s="6"/>
      <c r="E14" s="6" t="s">
        <v>2</v>
      </c>
      <c r="F14" s="6"/>
      <c r="G14" s="6"/>
      <c r="H14" s="3">
        <f>C14*3</f>
        <v>35.400000000000006</v>
      </c>
    </row>
    <row r="15" spans="1:8" ht="9.75" customHeight="1">
      <c r="A15" s="5"/>
      <c r="B15" s="6"/>
      <c r="C15" s="9"/>
      <c r="D15" s="6"/>
      <c r="E15" s="6"/>
      <c r="F15" s="6"/>
      <c r="G15" s="6"/>
      <c r="H15" s="10"/>
    </row>
    <row r="16" spans="1:8" ht="21.75" thickBot="1">
      <c r="A16" s="7" t="s">
        <v>42</v>
      </c>
      <c r="B16" s="8"/>
      <c r="C16" s="2">
        <f>SUM(B30:B35)</f>
        <v>5.9</v>
      </c>
      <c r="D16" s="8"/>
      <c r="E16" s="8" t="s">
        <v>43</v>
      </c>
      <c r="F16" s="8"/>
      <c r="G16" s="8"/>
      <c r="H16" s="4">
        <f>C16*3</f>
        <v>17.700000000000003</v>
      </c>
    </row>
    <row r="17" ht="12.75" customHeight="1" thickBot="1"/>
    <row r="18" spans="1:8" ht="24.75" customHeight="1">
      <c r="A18" s="63" t="s">
        <v>92</v>
      </c>
      <c r="B18" s="64"/>
      <c r="C18" s="64"/>
      <c r="D18" s="64"/>
      <c r="E18" s="64"/>
      <c r="F18" s="64"/>
      <c r="G18" s="64"/>
      <c r="H18" s="65"/>
    </row>
    <row r="19" spans="1:8" ht="21">
      <c r="A19" s="5" t="s">
        <v>39</v>
      </c>
      <c r="B19" s="6"/>
      <c r="C19" s="2">
        <f>SUM(C24:C29)</f>
        <v>0.98</v>
      </c>
      <c r="D19" s="6"/>
      <c r="E19" s="6" t="s">
        <v>2</v>
      </c>
      <c r="F19" s="6"/>
      <c r="G19" s="6"/>
      <c r="H19" s="32" t="s">
        <v>37</v>
      </c>
    </row>
    <row r="20" spans="1:8" ht="12" customHeight="1">
      <c r="A20" s="5"/>
      <c r="B20" s="6"/>
      <c r="C20" s="9"/>
      <c r="D20" s="6"/>
      <c r="E20" s="6"/>
      <c r="F20" s="6"/>
      <c r="G20" s="6"/>
      <c r="H20" s="10"/>
    </row>
    <row r="21" spans="1:8" ht="21.75" thickBot="1">
      <c r="A21" s="7" t="s">
        <v>42</v>
      </c>
      <c r="B21" s="8"/>
      <c r="C21" s="2">
        <f>SUM(C30:C35)</f>
        <v>0.49</v>
      </c>
      <c r="D21" s="8"/>
      <c r="E21" s="8" t="s">
        <v>43</v>
      </c>
      <c r="F21" s="8"/>
      <c r="G21" s="8"/>
      <c r="H21" s="33" t="s">
        <v>37</v>
      </c>
    </row>
    <row r="22" spans="1:8" ht="48" customHeight="1">
      <c r="A22" s="62" t="s">
        <v>44</v>
      </c>
      <c r="B22" s="62"/>
      <c r="C22" s="62"/>
      <c r="D22" s="62"/>
      <c r="E22" s="62"/>
      <c r="F22" s="62"/>
      <c r="G22" s="62"/>
      <c r="H22" s="62"/>
    </row>
    <row r="23" spans="1:8" ht="14.25" customHeight="1">
      <c r="A23" s="61" t="s">
        <v>99</v>
      </c>
      <c r="B23" s="61" t="s">
        <v>100</v>
      </c>
      <c r="C23" s="61"/>
      <c r="D23" s="61"/>
      <c r="E23" s="60"/>
      <c r="F23" s="60"/>
      <c r="G23" s="60"/>
      <c r="H23" s="60"/>
    </row>
    <row r="24" spans="1:3" ht="15">
      <c r="A24" s="58">
        <f>IF(C6&lt;5,1.47,0)</f>
        <v>1.47</v>
      </c>
      <c r="B24" s="58">
        <f>IF(C6&lt;5,11.8,0)</f>
        <v>11.8</v>
      </c>
      <c r="C24" s="58">
        <f>IF(C6&lt;5,0.98,0)</f>
        <v>0.98</v>
      </c>
    </row>
    <row r="25" spans="1:3" ht="15">
      <c r="A25" s="58">
        <f>IF(C6&gt;4,IF(C6&lt;11,2.96,0),0)</f>
        <v>0</v>
      </c>
      <c r="B25" s="58">
        <f>IF(C6&gt;4,IF(C6&lt;11,13.78,0),0)</f>
        <v>0</v>
      </c>
      <c r="C25" s="58">
        <f>IF(C6&gt;4,IF(C6&lt;11,1.97,0),0)</f>
        <v>0</v>
      </c>
    </row>
    <row r="26" spans="1:3" ht="15">
      <c r="A26" s="58">
        <f>IF(C6&gt;10,IF(C6&lt;21,5.88,0),0)</f>
        <v>0</v>
      </c>
      <c r="B26" s="58">
        <f>IF(C6&gt;10,IF(C6&lt;21,15.71,0),0)</f>
        <v>0</v>
      </c>
      <c r="C26" s="58">
        <f>IF(C6&gt;10,IF(C6&lt;21,3.92,0),0)</f>
        <v>0</v>
      </c>
    </row>
    <row r="27" spans="1:3" ht="15">
      <c r="A27" s="58">
        <f>IF(C6&gt;20,IF(C6&lt;51,11.79,0),0)</f>
        <v>0</v>
      </c>
      <c r="B27" s="58">
        <f>IF(C6&gt;20,IF(C6&lt;51,19.66,0),0)</f>
        <v>0</v>
      </c>
      <c r="C27" s="58">
        <f>IF(C6&gt;20,IF(C6&lt;51,7.86,0),0)</f>
        <v>0</v>
      </c>
    </row>
    <row r="28" spans="1:3" ht="15">
      <c r="A28" s="58">
        <f>IF(C6&gt;50,IF(C6&lt;101,23.58,0),0)</f>
        <v>0</v>
      </c>
      <c r="B28" s="58">
        <f>IF(C6&gt;50,IF(C6&lt;101,29.48,0),0)</f>
        <v>0</v>
      </c>
      <c r="C28" s="58">
        <f>IF(C6&gt;50,IF(C6&lt;101,15.72,0),0)</f>
        <v>0</v>
      </c>
    </row>
    <row r="29" spans="1:3" ht="15">
      <c r="A29" s="58">
        <f>IF(INT((C6-1)/100)&gt;0,(23.63+INT((C6-1)/100)*9.83),0)</f>
        <v>0</v>
      </c>
      <c r="B29" s="58">
        <f>IF(INT((C6-1)/100)&gt;0,(29.48+INT((C6-1)/100)*11.79),0)</f>
        <v>0</v>
      </c>
      <c r="C29" s="58">
        <f>IF(INT((C6-1)/100)&gt;0,(15.75+INT((C6-1)/100)*6.55),0)</f>
        <v>0</v>
      </c>
    </row>
    <row r="30" spans="1:3" ht="15">
      <c r="A30" s="59">
        <f>IF(C6&lt;5,0.74,0)</f>
        <v>0.74</v>
      </c>
      <c r="B30" s="59">
        <f>IF(C6&lt;5,5.9,0)</f>
        <v>5.9</v>
      </c>
      <c r="C30" s="59">
        <f>IF(C6&lt;5,0.49,0)</f>
        <v>0.49</v>
      </c>
    </row>
    <row r="31" spans="1:3" ht="15">
      <c r="A31" s="59">
        <f>IF(C6&gt;4,IF(C6&lt;11,1.48,0),0)</f>
        <v>0</v>
      </c>
      <c r="B31" s="59">
        <f>IF(C6&gt;4,IF(C6&lt;11,6.89,0),0)</f>
        <v>0</v>
      </c>
      <c r="C31" s="59">
        <f>IF(C6&gt;4,IF(C6&lt;11,0.99,0),0)</f>
        <v>0</v>
      </c>
    </row>
    <row r="32" spans="1:3" ht="15">
      <c r="A32" s="59">
        <f>IF(C6&gt;10,IF(C6&lt;21,2.94,0),0)</f>
        <v>0</v>
      </c>
      <c r="B32" s="59">
        <f>IF(C6&gt;10,IF(C6&lt;21,7.86,0),0)</f>
        <v>0</v>
      </c>
      <c r="C32" s="59">
        <f>IF(C6&gt;10,IF(C6&lt;21,1.96,0),0)</f>
        <v>0</v>
      </c>
    </row>
    <row r="33" spans="1:3" ht="15">
      <c r="A33" s="59">
        <f>IF(C6&gt;20,IF(C6&lt;51,5.9,0),0)</f>
        <v>0</v>
      </c>
      <c r="B33" s="59">
        <f>IF(C6&gt;20,IF(C6&lt;51,9.83,0),0)</f>
        <v>0</v>
      </c>
      <c r="C33" s="59">
        <f>IF(C6&gt;20,IF(C6&lt;51,3.93,0),0)</f>
        <v>0</v>
      </c>
    </row>
    <row r="34" spans="1:3" ht="15">
      <c r="A34" s="59">
        <f>IF(C6&gt;50,IF(C6&lt;101,11.79,0),0)</f>
        <v>0</v>
      </c>
      <c r="B34" s="59">
        <f>IF(C6&gt;50,IF(C6&lt;101,14.75,0),0)</f>
        <v>0</v>
      </c>
      <c r="C34" s="59">
        <f>IF(C6&gt;50,IF(C6&lt;101,7.86,0),0)</f>
        <v>0</v>
      </c>
    </row>
    <row r="35" spans="1:3" ht="15">
      <c r="A35" s="59">
        <f>IF(INT((C6-1)/100)&gt;0,(11.82+INT((C6-1)/100)*4.92),0)</f>
        <v>0</v>
      </c>
      <c r="B35" s="59">
        <f>IF(INT((C6-1)/100)&gt;0,(14.75+INT((C6-1)/100)*5.9),0)</f>
        <v>0</v>
      </c>
      <c r="C35" s="59">
        <f>IF(INT((C6-1)/100)&gt;0,(7.88+INT((C6-1)/100)*3.28),0)</f>
        <v>0</v>
      </c>
    </row>
  </sheetData>
  <sheetProtection/>
  <mergeCells count="7">
    <mergeCell ref="A22:H22"/>
    <mergeCell ref="A8:H8"/>
    <mergeCell ref="A13:H13"/>
    <mergeCell ref="A18:H18"/>
    <mergeCell ref="A1:H1"/>
    <mergeCell ref="A2:H2"/>
    <mergeCell ref="A3:H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C1"/>
    </sheetView>
  </sheetViews>
  <sheetFormatPr defaultColWidth="9.140625" defaultRowHeight="15"/>
  <cols>
    <col min="1" max="1" width="24.28125" style="0" customWidth="1"/>
    <col min="2" max="2" width="25.421875" style="0" customWidth="1"/>
    <col min="3" max="3" width="34.28125" style="0" customWidth="1"/>
    <col min="4" max="4" width="7.140625" style="0" customWidth="1"/>
  </cols>
  <sheetData>
    <row r="1" spans="1:3" ht="29.25" customHeight="1">
      <c r="A1" s="70" t="s">
        <v>13</v>
      </c>
      <c r="B1" s="70"/>
      <c r="C1" s="70"/>
    </row>
    <row r="2" spans="2:3" ht="9" customHeight="1">
      <c r="B2" s="34"/>
      <c r="C2" s="34"/>
    </row>
    <row r="3" spans="1:3" ht="87.75" customHeight="1">
      <c r="A3" s="71" t="s">
        <v>79</v>
      </c>
      <c r="B3" s="71"/>
      <c r="C3" s="71"/>
    </row>
    <row r="4" ht="6.75" customHeight="1"/>
    <row r="5" spans="1:3" ht="15">
      <c r="A5" s="68" t="s">
        <v>17</v>
      </c>
      <c r="B5" s="68"/>
      <c r="C5" s="68"/>
    </row>
    <row r="6" ht="9" customHeight="1"/>
    <row r="7" spans="1:3" ht="36">
      <c r="A7" s="16" t="s">
        <v>4</v>
      </c>
      <c r="B7" s="16" t="s">
        <v>5</v>
      </c>
      <c r="C7" s="16" t="s">
        <v>6</v>
      </c>
    </row>
    <row r="8" spans="1:4" ht="18">
      <c r="A8" s="17" t="s">
        <v>10</v>
      </c>
      <c r="B8" s="18">
        <v>0.98</v>
      </c>
      <c r="C8" s="69" t="s">
        <v>41</v>
      </c>
      <c r="D8" s="15"/>
    </row>
    <row r="9" spans="1:4" ht="18">
      <c r="A9" s="19" t="s">
        <v>11</v>
      </c>
      <c r="B9" s="20">
        <v>1.97</v>
      </c>
      <c r="C9" s="69"/>
      <c r="D9" s="15"/>
    </row>
    <row r="10" spans="1:4" ht="18">
      <c r="A10" s="21" t="s">
        <v>12</v>
      </c>
      <c r="B10" s="18">
        <v>3.92</v>
      </c>
      <c r="C10" s="69"/>
      <c r="D10" s="15"/>
    </row>
    <row r="11" spans="1:4" ht="18">
      <c r="A11" s="22" t="s">
        <v>7</v>
      </c>
      <c r="B11" s="20">
        <v>7.86</v>
      </c>
      <c r="C11" s="69"/>
      <c r="D11" s="15"/>
    </row>
    <row r="12" spans="1:4" ht="18">
      <c r="A12" s="23" t="s">
        <v>8</v>
      </c>
      <c r="B12" s="18">
        <v>15.72</v>
      </c>
      <c r="C12" s="69"/>
      <c r="D12" s="15"/>
    </row>
    <row r="13" spans="1:3" ht="54">
      <c r="A13" s="22" t="s">
        <v>16</v>
      </c>
      <c r="B13" s="22" t="s">
        <v>93</v>
      </c>
      <c r="C13" s="69"/>
    </row>
    <row r="14" ht="5.25" customHeight="1"/>
    <row r="15" spans="1:3" ht="15">
      <c r="A15" s="68" t="s">
        <v>18</v>
      </c>
      <c r="B15" s="68"/>
      <c r="C15" s="68"/>
    </row>
    <row r="16" ht="7.5" customHeight="1"/>
    <row r="17" spans="1:3" ht="37.5" customHeight="1">
      <c r="A17" s="16" t="s">
        <v>4</v>
      </c>
      <c r="B17" s="16" t="s">
        <v>5</v>
      </c>
      <c r="C17" s="16" t="s">
        <v>6</v>
      </c>
    </row>
    <row r="18" spans="1:4" ht="18">
      <c r="A18" s="17" t="s">
        <v>10</v>
      </c>
      <c r="B18" s="18">
        <f>ROUND(B8*1.5,2)</f>
        <v>1.47</v>
      </c>
      <c r="C18" s="18">
        <f>B18*3</f>
        <v>4.41</v>
      </c>
      <c r="D18" s="15"/>
    </row>
    <row r="19" spans="1:4" ht="18">
      <c r="A19" s="43" t="s">
        <v>11</v>
      </c>
      <c r="B19" s="44">
        <f>ROUND(B9*1.5,2)</f>
        <v>2.96</v>
      </c>
      <c r="C19" s="44">
        <f>B19*3</f>
        <v>8.879999999999999</v>
      </c>
      <c r="D19" s="15"/>
    </row>
    <row r="20" spans="1:4" ht="18">
      <c r="A20" s="21" t="s">
        <v>12</v>
      </c>
      <c r="B20" s="39">
        <f>ROUND(B10*1.5,2)</f>
        <v>5.88</v>
      </c>
      <c r="C20" s="39">
        <f>B20*3</f>
        <v>17.64</v>
      </c>
      <c r="D20" s="15"/>
    </row>
    <row r="21" spans="1:4" ht="18">
      <c r="A21" s="45" t="s">
        <v>7</v>
      </c>
      <c r="B21" s="44">
        <f>ROUND(B11*1.5,2)</f>
        <v>11.79</v>
      </c>
      <c r="C21" s="44">
        <f>B21*3</f>
        <v>35.37</v>
      </c>
      <c r="D21" s="15"/>
    </row>
    <row r="22" spans="1:4" ht="18">
      <c r="A22" s="23" t="s">
        <v>8</v>
      </c>
      <c r="B22" s="39">
        <f>ROUND(B12*1.5,2)</f>
        <v>23.58</v>
      </c>
      <c r="C22" s="39">
        <f>B22*3</f>
        <v>70.74</v>
      </c>
      <c r="D22" s="15"/>
    </row>
    <row r="23" spans="1:3" ht="66.75" customHeight="1">
      <c r="A23" s="22" t="s">
        <v>9</v>
      </c>
      <c r="B23" s="22" t="s">
        <v>95</v>
      </c>
      <c r="C23" s="22" t="s">
        <v>96</v>
      </c>
    </row>
  </sheetData>
  <sheetProtection/>
  <mergeCells count="5">
    <mergeCell ref="A5:C5"/>
    <mergeCell ref="A15:C15"/>
    <mergeCell ref="C8:C13"/>
    <mergeCell ref="A1:C1"/>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3"/>
  <sheetViews>
    <sheetView zoomScalePageLayoutView="0" workbookViewId="0" topLeftCell="A1">
      <selection activeCell="A5" sqref="A5:C5"/>
    </sheetView>
  </sheetViews>
  <sheetFormatPr defaultColWidth="9.140625" defaultRowHeight="15"/>
  <cols>
    <col min="1" max="1" width="24.28125" style="0" customWidth="1"/>
    <col min="2" max="2" width="25.421875" style="0" customWidth="1"/>
    <col min="3" max="3" width="34.28125" style="0" customWidth="1"/>
    <col min="4" max="4" width="7.140625" style="0" customWidth="1"/>
  </cols>
  <sheetData>
    <row r="1" spans="1:3" ht="29.25" customHeight="1">
      <c r="A1" s="70" t="s">
        <v>47</v>
      </c>
      <c r="B1" s="70"/>
      <c r="C1" s="70"/>
    </row>
    <row r="2" spans="2:3" ht="9" customHeight="1">
      <c r="B2" s="34"/>
      <c r="C2" s="34"/>
    </row>
    <row r="3" spans="1:3" ht="87.75" customHeight="1">
      <c r="A3" s="71" t="s">
        <v>79</v>
      </c>
      <c r="B3" s="71"/>
      <c r="C3" s="71"/>
    </row>
    <row r="4" spans="1:3" ht="36.75" customHeight="1">
      <c r="A4" s="72" t="s">
        <v>71</v>
      </c>
      <c r="B4" s="72"/>
      <c r="C4" s="72"/>
    </row>
    <row r="5" spans="1:3" ht="15">
      <c r="A5" s="68" t="s">
        <v>17</v>
      </c>
      <c r="B5" s="68"/>
      <c r="C5" s="68"/>
    </row>
    <row r="6" ht="9" customHeight="1"/>
    <row r="7" spans="1:3" ht="36">
      <c r="A7" s="16" t="s">
        <v>4</v>
      </c>
      <c r="B7" s="16" t="s">
        <v>5</v>
      </c>
      <c r="C7" s="16" t="s">
        <v>6</v>
      </c>
    </row>
    <row r="8" spans="1:4" ht="18">
      <c r="A8" s="17" t="s">
        <v>10</v>
      </c>
      <c r="B8" s="46">
        <f>ROUND('tabella 6'!B8/2,2)</f>
        <v>0.49</v>
      </c>
      <c r="C8" s="69" t="s">
        <v>41</v>
      </c>
      <c r="D8" s="15"/>
    </row>
    <row r="9" spans="1:4" ht="18">
      <c r="A9" s="19" t="s">
        <v>11</v>
      </c>
      <c r="B9" s="46">
        <f>ROUND('tabella 6'!B9/2,2)</f>
        <v>0.99</v>
      </c>
      <c r="C9" s="69"/>
      <c r="D9" s="15"/>
    </row>
    <row r="10" spans="1:4" ht="18">
      <c r="A10" s="21" t="s">
        <v>12</v>
      </c>
      <c r="B10" s="46">
        <f>ROUND('tabella 6'!B10/2,2)</f>
        <v>1.96</v>
      </c>
      <c r="C10" s="69"/>
      <c r="D10" s="15"/>
    </row>
    <row r="11" spans="1:4" ht="18">
      <c r="A11" s="22" t="s">
        <v>7</v>
      </c>
      <c r="B11" s="46">
        <f>ROUND('tabella 6'!B11/2,2)</f>
        <v>3.93</v>
      </c>
      <c r="C11" s="69"/>
      <c r="D11" s="15"/>
    </row>
    <row r="12" spans="1:4" ht="18">
      <c r="A12" s="23" t="s">
        <v>8</v>
      </c>
      <c r="B12" s="46">
        <f>ROUND('tabella 6'!B12/2,2)</f>
        <v>7.86</v>
      </c>
      <c r="C12" s="69"/>
      <c r="D12" s="15"/>
    </row>
    <row r="13" spans="1:3" ht="54">
      <c r="A13" s="22" t="s">
        <v>16</v>
      </c>
      <c r="B13" s="22" t="s">
        <v>94</v>
      </c>
      <c r="C13" s="69"/>
    </row>
    <row r="14" ht="5.25" customHeight="1"/>
    <row r="15" spans="1:3" ht="15">
      <c r="A15" s="68" t="s">
        <v>18</v>
      </c>
      <c r="B15" s="68"/>
      <c r="C15" s="68"/>
    </row>
    <row r="16" ht="7.5" customHeight="1"/>
    <row r="17" spans="1:3" ht="37.5" customHeight="1">
      <c r="A17" s="16" t="s">
        <v>4</v>
      </c>
      <c r="B17" s="16" t="s">
        <v>5</v>
      </c>
      <c r="C17" s="16" t="s">
        <v>6</v>
      </c>
    </row>
    <row r="18" spans="1:4" ht="18">
      <c r="A18" s="17" t="s">
        <v>10</v>
      </c>
      <c r="B18" s="46">
        <f>ROUND('tabella 6'!B8*1.5/2,2)</f>
        <v>0.74</v>
      </c>
      <c r="C18" s="46">
        <f>B18*3</f>
        <v>2.2199999999999998</v>
      </c>
      <c r="D18" s="15"/>
    </row>
    <row r="19" spans="1:4" ht="18">
      <c r="A19" s="43" t="s">
        <v>11</v>
      </c>
      <c r="B19" s="46">
        <f>ROUND('tabella 6'!B9*1.5/2,2)</f>
        <v>1.48</v>
      </c>
      <c r="C19" s="44">
        <f>B19*3</f>
        <v>4.4399999999999995</v>
      </c>
      <c r="D19" s="15"/>
    </row>
    <row r="20" spans="1:4" ht="18">
      <c r="A20" s="21" t="s">
        <v>12</v>
      </c>
      <c r="B20" s="46">
        <f>ROUND('tabella 6'!B10*1.5/2,2)</f>
        <v>2.94</v>
      </c>
      <c r="C20" s="46">
        <f>B20*3</f>
        <v>8.82</v>
      </c>
      <c r="D20" s="15"/>
    </row>
    <row r="21" spans="1:4" ht="18">
      <c r="A21" s="45" t="s">
        <v>7</v>
      </c>
      <c r="B21" s="46">
        <f>ROUND('tabella 6'!B11*1.5/2,2)</f>
        <v>5.9</v>
      </c>
      <c r="C21" s="44">
        <f>B21*3</f>
        <v>17.700000000000003</v>
      </c>
      <c r="D21" s="15"/>
    </row>
    <row r="22" spans="1:4" ht="18">
      <c r="A22" s="23" t="s">
        <v>8</v>
      </c>
      <c r="B22" s="46">
        <f>ROUND('tabella 6'!B12*1.5/2,2)</f>
        <v>11.79</v>
      </c>
      <c r="C22" s="46">
        <f>B22*3</f>
        <v>35.37</v>
      </c>
      <c r="D22" s="15"/>
    </row>
    <row r="23" spans="1:3" ht="66.75" customHeight="1">
      <c r="A23" s="22" t="s">
        <v>9</v>
      </c>
      <c r="B23" s="22" t="s">
        <v>97</v>
      </c>
      <c r="C23" s="22" t="s">
        <v>98</v>
      </c>
    </row>
  </sheetData>
  <sheetProtection/>
  <mergeCells count="6">
    <mergeCell ref="A1:C1"/>
    <mergeCell ref="A3:C3"/>
    <mergeCell ref="A5:C5"/>
    <mergeCell ref="C8:C13"/>
    <mergeCell ref="A15:C15"/>
    <mergeCell ref="A4:C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2"/>
  <sheetViews>
    <sheetView zoomScalePageLayoutView="0" workbookViewId="0" topLeftCell="A7">
      <selection activeCell="I14" sqref="I14"/>
    </sheetView>
  </sheetViews>
  <sheetFormatPr defaultColWidth="9.140625" defaultRowHeight="15"/>
  <cols>
    <col min="1" max="1" width="24.28125" style="0" customWidth="1"/>
    <col min="2" max="2" width="25.421875" style="0" customWidth="1"/>
    <col min="3" max="3" width="34.28125" style="0" customWidth="1"/>
    <col min="4" max="4" width="22.57421875" style="0" customWidth="1"/>
    <col min="5" max="5" width="17.7109375" style="0" customWidth="1"/>
  </cols>
  <sheetData>
    <row r="1" spans="1:5" ht="15.75">
      <c r="A1" s="70" t="s">
        <v>29</v>
      </c>
      <c r="B1" s="70"/>
      <c r="C1" s="70"/>
      <c r="D1" s="70"/>
      <c r="E1" s="70"/>
    </row>
    <row r="3" spans="1:5" ht="63.75" customHeight="1">
      <c r="A3" s="71" t="s">
        <v>79</v>
      </c>
      <c r="B3" s="71"/>
      <c r="C3" s="71"/>
      <c r="D3" s="71"/>
      <c r="E3" s="71"/>
    </row>
    <row r="5" spans="1:5" ht="15.75" customHeight="1">
      <c r="A5" s="76" t="s">
        <v>35</v>
      </c>
      <c r="B5" s="77"/>
      <c r="C5" s="77"/>
      <c r="D5" s="77"/>
      <c r="E5" s="79" t="s">
        <v>40</v>
      </c>
    </row>
    <row r="6" spans="1:5" ht="31.5">
      <c r="A6" s="27" t="s">
        <v>30</v>
      </c>
      <c r="B6" s="28" t="s">
        <v>20</v>
      </c>
      <c r="C6" s="28" t="s">
        <v>31</v>
      </c>
      <c r="D6" s="31" t="s">
        <v>32</v>
      </c>
      <c r="E6" s="79"/>
    </row>
    <row r="7" spans="1:5" ht="15.75">
      <c r="A7" s="29" t="s">
        <v>10</v>
      </c>
      <c r="B7" s="26">
        <v>1.31</v>
      </c>
      <c r="C7" s="26">
        <v>6.55</v>
      </c>
      <c r="D7" s="36">
        <v>7.86</v>
      </c>
      <c r="E7" s="73" t="s">
        <v>41</v>
      </c>
    </row>
    <row r="8" spans="1:5" ht="15.75">
      <c r="A8" s="29" t="s">
        <v>11</v>
      </c>
      <c r="B8" s="26">
        <v>2.63</v>
      </c>
      <c r="C8" s="26">
        <f>C7</f>
        <v>6.55</v>
      </c>
      <c r="D8" s="36">
        <v>9.18</v>
      </c>
      <c r="E8" s="74"/>
    </row>
    <row r="9" spans="1:5" ht="15.75">
      <c r="A9" s="30" t="s">
        <v>12</v>
      </c>
      <c r="B9" s="26">
        <v>3.92</v>
      </c>
      <c r="C9" s="26">
        <f>C8</f>
        <v>6.55</v>
      </c>
      <c r="D9" s="36">
        <v>10.47</v>
      </c>
      <c r="E9" s="74"/>
    </row>
    <row r="10" spans="1:5" ht="15.75">
      <c r="A10" s="24" t="s">
        <v>14</v>
      </c>
      <c r="B10" s="26">
        <v>6.55</v>
      </c>
      <c r="C10" s="26">
        <f>C9</f>
        <v>6.55</v>
      </c>
      <c r="D10" s="36">
        <v>13.1</v>
      </c>
      <c r="E10" s="74"/>
    </row>
    <row r="11" spans="1:5" ht="15.75">
      <c r="A11" s="24" t="s">
        <v>15</v>
      </c>
      <c r="B11" s="26">
        <v>13.1</v>
      </c>
      <c r="C11" s="26">
        <f>C10</f>
        <v>6.55</v>
      </c>
      <c r="D11" s="36">
        <v>19.65</v>
      </c>
      <c r="E11" s="74"/>
    </row>
    <row r="12" spans="1:5" ht="47.25">
      <c r="A12" s="24" t="s">
        <v>33</v>
      </c>
      <c r="B12" s="24" t="s">
        <v>51</v>
      </c>
      <c r="C12" s="26">
        <f>C11</f>
        <v>6.55</v>
      </c>
      <c r="D12" s="35" t="s">
        <v>52</v>
      </c>
      <c r="E12" s="75"/>
    </row>
    <row r="14" spans="1:5" ht="37.5" customHeight="1">
      <c r="A14" s="76" t="s">
        <v>34</v>
      </c>
      <c r="B14" s="77"/>
      <c r="C14" s="77"/>
      <c r="D14" s="78"/>
      <c r="E14" s="79" t="s">
        <v>40</v>
      </c>
    </row>
    <row r="15" spans="1:5" ht="31.5">
      <c r="A15" s="27" t="s">
        <v>30</v>
      </c>
      <c r="B15" s="28" t="s">
        <v>20</v>
      </c>
      <c r="C15" s="28" t="s">
        <v>31</v>
      </c>
      <c r="D15" s="28" t="s">
        <v>32</v>
      </c>
      <c r="E15" s="79"/>
    </row>
    <row r="16" spans="1:5" ht="15.75">
      <c r="A16" s="29" t="s">
        <v>10</v>
      </c>
      <c r="B16" s="26">
        <f>ROUND(B7*1.5,2)</f>
        <v>1.97</v>
      </c>
      <c r="C16" s="26">
        <f>ROUND(C7*1.5,2)</f>
        <v>9.83</v>
      </c>
      <c r="D16" s="26">
        <f>B16+C16</f>
        <v>11.8</v>
      </c>
      <c r="E16" s="37">
        <f>D16*3</f>
        <v>35.400000000000006</v>
      </c>
    </row>
    <row r="17" spans="1:5" ht="15.75">
      <c r="A17" s="29" t="s">
        <v>11</v>
      </c>
      <c r="B17" s="26">
        <f aca="true" t="shared" si="0" ref="B17:C20">ROUND(B8*1.5,2)</f>
        <v>3.95</v>
      </c>
      <c r="C17" s="26">
        <f t="shared" si="0"/>
        <v>9.83</v>
      </c>
      <c r="D17" s="26">
        <f>B17+C17</f>
        <v>13.780000000000001</v>
      </c>
      <c r="E17" s="37">
        <f>D17*3</f>
        <v>41.34</v>
      </c>
    </row>
    <row r="18" spans="1:5" ht="15.75">
      <c r="A18" s="30" t="s">
        <v>12</v>
      </c>
      <c r="B18" s="26">
        <f t="shared" si="0"/>
        <v>5.88</v>
      </c>
      <c r="C18" s="26">
        <f t="shared" si="0"/>
        <v>9.83</v>
      </c>
      <c r="D18" s="26">
        <f>B18+C18</f>
        <v>15.71</v>
      </c>
      <c r="E18" s="37">
        <f>D18*3</f>
        <v>47.13</v>
      </c>
    </row>
    <row r="19" spans="1:5" ht="15.75">
      <c r="A19" s="24" t="s">
        <v>14</v>
      </c>
      <c r="B19" s="26">
        <f t="shared" si="0"/>
        <v>9.83</v>
      </c>
      <c r="C19" s="26">
        <f t="shared" si="0"/>
        <v>9.83</v>
      </c>
      <c r="D19" s="26">
        <f>B19+C19</f>
        <v>19.66</v>
      </c>
      <c r="E19" s="37">
        <f>D19*3</f>
        <v>58.980000000000004</v>
      </c>
    </row>
    <row r="20" spans="1:5" ht="32.25" customHeight="1">
      <c r="A20" s="24" t="s">
        <v>15</v>
      </c>
      <c r="B20" s="26">
        <f t="shared" si="0"/>
        <v>19.65</v>
      </c>
      <c r="C20" s="26">
        <f t="shared" si="0"/>
        <v>9.83</v>
      </c>
      <c r="D20" s="26">
        <f>B20+C20</f>
        <v>29.479999999999997</v>
      </c>
      <c r="E20" s="37">
        <f>D20*3</f>
        <v>88.44</v>
      </c>
    </row>
    <row r="21" spans="1:5" ht="63">
      <c r="A21" s="24" t="s">
        <v>33</v>
      </c>
      <c r="B21" s="24" t="s">
        <v>87</v>
      </c>
      <c r="C21" s="26">
        <f>C12*1.5</f>
        <v>9.825</v>
      </c>
      <c r="D21" s="24" t="s">
        <v>82</v>
      </c>
      <c r="E21" s="38" t="s">
        <v>83</v>
      </c>
    </row>
    <row r="22" ht="15">
      <c r="E22" s="41"/>
    </row>
  </sheetData>
  <sheetProtection/>
  <mergeCells count="7">
    <mergeCell ref="A1:E1"/>
    <mergeCell ref="E7:E12"/>
    <mergeCell ref="A5:D5"/>
    <mergeCell ref="A14:D14"/>
    <mergeCell ref="E5:E6"/>
    <mergeCell ref="A3:E3"/>
    <mergeCell ref="E14:E1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4"/>
  <sheetViews>
    <sheetView zoomScalePageLayoutView="0" workbookViewId="0" topLeftCell="A9">
      <selection activeCell="A18" sqref="A18:E23"/>
    </sheetView>
  </sheetViews>
  <sheetFormatPr defaultColWidth="9.140625" defaultRowHeight="15"/>
  <cols>
    <col min="1" max="1" width="24.28125" style="0" customWidth="1"/>
    <col min="2" max="2" width="25.421875" style="0" customWidth="1"/>
    <col min="3" max="3" width="34.28125" style="0" customWidth="1"/>
    <col min="4" max="4" width="22.57421875" style="0" customWidth="1"/>
    <col min="5" max="5" width="17.7109375" style="0" customWidth="1"/>
  </cols>
  <sheetData>
    <row r="1" spans="1:5" ht="15.75">
      <c r="A1" s="70" t="s">
        <v>48</v>
      </c>
      <c r="B1" s="70"/>
      <c r="C1" s="70"/>
      <c r="D1" s="70"/>
      <c r="E1" s="70"/>
    </row>
    <row r="3" spans="1:5" ht="63.75" customHeight="1">
      <c r="A3" s="71" t="s">
        <v>80</v>
      </c>
      <c r="B3" s="71"/>
      <c r="C3" s="71"/>
      <c r="D3" s="71"/>
      <c r="E3" s="71"/>
    </row>
    <row r="4" spans="1:5" ht="7.5" customHeight="1">
      <c r="A4" s="49"/>
      <c r="B4" s="49"/>
      <c r="C4" s="49"/>
      <c r="D4" s="49"/>
      <c r="E4" s="49"/>
    </row>
    <row r="5" spans="1:5" ht="23.25" customHeight="1">
      <c r="A5" s="72" t="s">
        <v>71</v>
      </c>
      <c r="B5" s="72"/>
      <c r="C5" s="72"/>
      <c r="D5" s="72"/>
      <c r="E5" s="72"/>
    </row>
    <row r="7" spans="1:5" ht="15.75" customHeight="1">
      <c r="A7" s="76" t="s">
        <v>35</v>
      </c>
      <c r="B7" s="77"/>
      <c r="C7" s="77"/>
      <c r="D7" s="77"/>
      <c r="E7" s="79" t="s">
        <v>40</v>
      </c>
    </row>
    <row r="8" spans="1:5" ht="31.5">
      <c r="A8" s="27" t="s">
        <v>30</v>
      </c>
      <c r="B8" s="28" t="s">
        <v>20</v>
      </c>
      <c r="C8" s="28" t="s">
        <v>31</v>
      </c>
      <c r="D8" s="47" t="s">
        <v>32</v>
      </c>
      <c r="E8" s="79"/>
    </row>
    <row r="9" spans="1:5" ht="15.75">
      <c r="A9" s="29" t="s">
        <v>10</v>
      </c>
      <c r="B9" s="26">
        <f>ROUND('tabella 7'!B7/2,2)</f>
        <v>0.66</v>
      </c>
      <c r="C9" s="26">
        <f>ROUND('tabella 7'!C7/2,2)</f>
        <v>3.28</v>
      </c>
      <c r="D9" s="36">
        <f>B9+C9</f>
        <v>3.94</v>
      </c>
      <c r="E9" s="73" t="s">
        <v>41</v>
      </c>
    </row>
    <row r="10" spans="1:5" ht="15.75">
      <c r="A10" s="29" t="s">
        <v>11</v>
      </c>
      <c r="B10" s="26">
        <f>ROUND('tabella 7'!B8/2,2)</f>
        <v>1.32</v>
      </c>
      <c r="C10" s="26">
        <f>ROUND('tabella 7'!C8/2,2)</f>
        <v>3.28</v>
      </c>
      <c r="D10" s="36">
        <f>B10+C10</f>
        <v>4.6</v>
      </c>
      <c r="E10" s="74"/>
    </row>
    <row r="11" spans="1:5" ht="15.75">
      <c r="A11" s="30" t="s">
        <v>12</v>
      </c>
      <c r="B11" s="26">
        <f>ROUND('tabella 7'!B9/2,2)</f>
        <v>1.96</v>
      </c>
      <c r="C11" s="26">
        <f>ROUND('tabella 7'!C9/2,2)</f>
        <v>3.28</v>
      </c>
      <c r="D11" s="36">
        <f>B11+C11</f>
        <v>5.24</v>
      </c>
      <c r="E11" s="74"/>
    </row>
    <row r="12" spans="1:5" ht="15.75">
      <c r="A12" s="24" t="s">
        <v>14</v>
      </c>
      <c r="B12" s="26">
        <f>ROUND('tabella 7'!B10/2,2)</f>
        <v>3.28</v>
      </c>
      <c r="C12" s="26">
        <f>ROUND('tabella 7'!C10/2,2)</f>
        <v>3.28</v>
      </c>
      <c r="D12" s="36">
        <f>B12+C12</f>
        <v>6.56</v>
      </c>
      <c r="E12" s="74"/>
    </row>
    <row r="13" spans="1:5" ht="15.75">
      <c r="A13" s="24" t="s">
        <v>15</v>
      </c>
      <c r="B13" s="26">
        <f>ROUND('tabella 7'!B11/2,2)</f>
        <v>6.55</v>
      </c>
      <c r="C13" s="26">
        <f>ROUND('tabella 7'!C11/2,2)</f>
        <v>3.28</v>
      </c>
      <c r="D13" s="36">
        <f>B13+C13</f>
        <v>9.83</v>
      </c>
      <c r="E13" s="74"/>
    </row>
    <row r="14" spans="1:8" ht="47.25">
      <c r="A14" s="24" t="s">
        <v>33</v>
      </c>
      <c r="B14" s="24" t="s">
        <v>88</v>
      </c>
      <c r="C14" s="26">
        <v>3.28</v>
      </c>
      <c r="D14" s="35" t="s">
        <v>84</v>
      </c>
      <c r="E14" s="75"/>
      <c r="H14" s="57"/>
    </row>
    <row r="16" spans="1:5" ht="37.5" customHeight="1">
      <c r="A16" s="76" t="s">
        <v>34</v>
      </c>
      <c r="B16" s="77"/>
      <c r="C16" s="77"/>
      <c r="D16" s="78"/>
      <c r="E16" s="79" t="s">
        <v>40</v>
      </c>
    </row>
    <row r="17" spans="1:5" ht="31.5">
      <c r="A17" s="27" t="s">
        <v>30</v>
      </c>
      <c r="B17" s="28" t="s">
        <v>20</v>
      </c>
      <c r="C17" s="28" t="s">
        <v>31</v>
      </c>
      <c r="D17" s="28" t="s">
        <v>32</v>
      </c>
      <c r="E17" s="79"/>
    </row>
    <row r="18" spans="1:5" ht="15.75">
      <c r="A18" s="29" t="s">
        <v>10</v>
      </c>
      <c r="B18" s="26">
        <f>ROUND('tabella 7'!B7*1.5/2,29)</f>
        <v>0.9825</v>
      </c>
      <c r="C18" s="26">
        <f>ROUND(C9*1.5,2)</f>
        <v>4.92</v>
      </c>
      <c r="D18" s="26">
        <f>B18+C18</f>
        <v>5.9025</v>
      </c>
      <c r="E18" s="37">
        <f>D18*3</f>
        <v>17.7075</v>
      </c>
    </row>
    <row r="19" spans="1:5" ht="15.75">
      <c r="A19" s="29" t="s">
        <v>11</v>
      </c>
      <c r="B19" s="26">
        <f>ROUND('tabella 7'!B8*1.5/2,29)</f>
        <v>1.9725</v>
      </c>
      <c r="C19" s="26">
        <f>ROUND(C10*1.5,2)</f>
        <v>4.92</v>
      </c>
      <c r="D19" s="26">
        <f>B19+C19</f>
        <v>6.8925</v>
      </c>
      <c r="E19" s="37">
        <f>D19*3</f>
        <v>20.677500000000002</v>
      </c>
    </row>
    <row r="20" spans="1:5" ht="15.75">
      <c r="A20" s="30" t="s">
        <v>12</v>
      </c>
      <c r="B20" s="26">
        <f>ROUND('tabella 7'!B9*1.5/2,29)</f>
        <v>2.94</v>
      </c>
      <c r="C20" s="26">
        <f>ROUND(C11*1.5,2)</f>
        <v>4.92</v>
      </c>
      <c r="D20" s="26">
        <f>B20+C20</f>
        <v>7.859999999999999</v>
      </c>
      <c r="E20" s="37">
        <f>D20*3</f>
        <v>23.58</v>
      </c>
    </row>
    <row r="21" spans="1:5" ht="15.75">
      <c r="A21" s="24" t="s">
        <v>14</v>
      </c>
      <c r="B21" s="26">
        <f>ROUND('tabella 7'!B10*1.5/2,29)</f>
        <v>4.9125</v>
      </c>
      <c r="C21" s="26">
        <f>ROUND(C12*1.5,2)</f>
        <v>4.92</v>
      </c>
      <c r="D21" s="26">
        <f>B21+C21</f>
        <v>9.8325</v>
      </c>
      <c r="E21" s="37">
        <f>D21*3</f>
        <v>29.4975</v>
      </c>
    </row>
    <row r="22" spans="1:5" ht="32.25" customHeight="1">
      <c r="A22" s="24" t="s">
        <v>15</v>
      </c>
      <c r="B22" s="26">
        <f>ROUND('tabella 7'!B11*1.5/2,29)</f>
        <v>9.825</v>
      </c>
      <c r="C22" s="26">
        <f>ROUND(C13*1.5,2)</f>
        <v>4.92</v>
      </c>
      <c r="D22" s="26">
        <f>B22+C22</f>
        <v>14.745</v>
      </c>
      <c r="E22" s="37">
        <f>D22*3</f>
        <v>44.235</v>
      </c>
    </row>
    <row r="23" spans="1:5" ht="63">
      <c r="A23" s="24" t="s">
        <v>33</v>
      </c>
      <c r="B23" s="24" t="s">
        <v>89</v>
      </c>
      <c r="C23" s="26">
        <v>4.92</v>
      </c>
      <c r="D23" s="24" t="s">
        <v>85</v>
      </c>
      <c r="E23" s="38" t="s">
        <v>86</v>
      </c>
    </row>
    <row r="24" spans="4:5" ht="15.75">
      <c r="D24" s="48"/>
      <c r="E24" s="41"/>
    </row>
  </sheetData>
  <sheetProtection/>
  <mergeCells count="8">
    <mergeCell ref="A16:D16"/>
    <mergeCell ref="E16:E17"/>
    <mergeCell ref="A1:E1"/>
    <mergeCell ref="A3:E3"/>
    <mergeCell ref="A7:D7"/>
    <mergeCell ref="E7:E8"/>
    <mergeCell ref="E9:E14"/>
    <mergeCell ref="A5:E5"/>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15"/>
  <sheetViews>
    <sheetView zoomScalePageLayoutView="0" workbookViewId="0" topLeftCell="A1">
      <selection activeCell="B9" sqref="B9:B15"/>
    </sheetView>
  </sheetViews>
  <sheetFormatPr defaultColWidth="9.140625" defaultRowHeight="15"/>
  <cols>
    <col min="1" max="1" width="42.28125" style="0" customWidth="1"/>
    <col min="2" max="2" width="45.7109375" style="0" customWidth="1"/>
    <col min="3" max="3" width="22.57421875" style="0" customWidth="1"/>
  </cols>
  <sheetData>
    <row r="1" spans="1:2" ht="15.75">
      <c r="A1" s="70" t="s">
        <v>28</v>
      </c>
      <c r="B1" s="70"/>
    </row>
    <row r="3" spans="1:4" ht="18" customHeight="1">
      <c r="A3" s="71" t="s">
        <v>81</v>
      </c>
      <c r="B3" s="71"/>
      <c r="D3" s="34"/>
    </row>
    <row r="5" spans="1:2" ht="15.75" customHeight="1">
      <c r="A5" s="79" t="s">
        <v>36</v>
      </c>
      <c r="B5" s="79"/>
    </row>
    <row r="6" spans="1:2" ht="16.5" customHeight="1">
      <c r="A6" s="80" t="s">
        <v>19</v>
      </c>
      <c r="B6" s="80" t="s">
        <v>20</v>
      </c>
    </row>
    <row r="7" spans="1:2" ht="15">
      <c r="A7" s="81"/>
      <c r="B7" s="81"/>
    </row>
    <row r="8" spans="1:2" ht="15">
      <c r="A8" s="40">
        <v>1</v>
      </c>
      <c r="B8" s="40">
        <v>2</v>
      </c>
    </row>
    <row r="9" spans="1:2" ht="31.5">
      <c r="A9" s="25" t="s">
        <v>21</v>
      </c>
      <c r="B9" s="42">
        <v>3.92</v>
      </c>
    </row>
    <row r="10" spans="1:2" ht="20.25">
      <c r="A10" s="25" t="s">
        <v>22</v>
      </c>
      <c r="B10" s="42">
        <v>5.89</v>
      </c>
    </row>
    <row r="11" spans="1:2" ht="31.5">
      <c r="A11" s="25" t="s">
        <v>23</v>
      </c>
      <c r="B11" s="42">
        <v>6.55</v>
      </c>
    </row>
    <row r="12" spans="1:2" ht="31.5">
      <c r="A12" s="25" t="s">
        <v>24</v>
      </c>
      <c r="B12" s="42">
        <v>7.86</v>
      </c>
    </row>
    <row r="13" spans="1:2" ht="31.5">
      <c r="A13" s="25" t="s">
        <v>25</v>
      </c>
      <c r="B13" s="42">
        <v>9.84</v>
      </c>
    </row>
    <row r="14" spans="1:2" ht="20.25">
      <c r="A14" s="25" t="s">
        <v>26</v>
      </c>
      <c r="B14" s="42">
        <v>4.6</v>
      </c>
    </row>
    <row r="15" spans="1:2" ht="20.25">
      <c r="A15" s="25" t="s">
        <v>27</v>
      </c>
      <c r="B15" s="42">
        <v>327.56</v>
      </c>
    </row>
  </sheetData>
  <sheetProtection/>
  <mergeCells count="5">
    <mergeCell ref="A5:B5"/>
    <mergeCell ref="A6:A7"/>
    <mergeCell ref="B6:B7"/>
    <mergeCell ref="A1:B1"/>
    <mergeCell ref="A3:B3"/>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1">
      <selection activeCell="B11" sqref="B11"/>
    </sheetView>
  </sheetViews>
  <sheetFormatPr defaultColWidth="9.140625" defaultRowHeight="15"/>
  <cols>
    <col min="1" max="1" width="42.28125" style="0" customWidth="1"/>
    <col min="2" max="2" width="45.7109375" style="0" customWidth="1"/>
    <col min="3" max="3" width="22.57421875" style="0" customWidth="1"/>
  </cols>
  <sheetData>
    <row r="1" spans="1:2" ht="15.75">
      <c r="A1" s="70" t="s">
        <v>49</v>
      </c>
      <c r="B1" s="70"/>
    </row>
    <row r="3" spans="1:4" ht="18" customHeight="1">
      <c r="A3" s="71" t="s">
        <v>81</v>
      </c>
      <c r="B3" s="71"/>
      <c r="D3" s="34"/>
    </row>
    <row r="4" spans="1:4" ht="6.75" customHeight="1">
      <c r="A4" s="49"/>
      <c r="B4" s="49"/>
      <c r="D4" s="34"/>
    </row>
    <row r="5" spans="1:5" ht="18" customHeight="1">
      <c r="A5" s="72" t="s">
        <v>71</v>
      </c>
      <c r="B5" s="72"/>
      <c r="C5" s="56"/>
      <c r="D5" s="56"/>
      <c r="E5" s="56"/>
    </row>
    <row r="7" spans="1:2" ht="15.75" customHeight="1">
      <c r="A7" s="79" t="s">
        <v>36</v>
      </c>
      <c r="B7" s="79"/>
    </row>
    <row r="8" spans="1:2" ht="16.5" customHeight="1">
      <c r="A8" s="80" t="s">
        <v>19</v>
      </c>
      <c r="B8" s="80" t="s">
        <v>20</v>
      </c>
    </row>
    <row r="9" spans="1:2" ht="15">
      <c r="A9" s="81"/>
      <c r="B9" s="81"/>
    </row>
    <row r="10" spans="1:2" ht="15">
      <c r="A10" s="40">
        <v>1</v>
      </c>
      <c r="B10" s="40">
        <v>2</v>
      </c>
    </row>
    <row r="11" spans="1:2" ht="31.5">
      <c r="A11" s="25" t="s">
        <v>21</v>
      </c>
      <c r="B11" s="42">
        <f>'tabella 8'!B9/2</f>
        <v>1.96</v>
      </c>
    </row>
    <row r="12" spans="1:2" ht="20.25">
      <c r="A12" s="25" t="s">
        <v>22</v>
      </c>
      <c r="B12" s="42">
        <f>'tabella 8'!B10/2</f>
        <v>2.945</v>
      </c>
    </row>
    <row r="13" spans="1:2" ht="31.5">
      <c r="A13" s="25" t="s">
        <v>23</v>
      </c>
      <c r="B13" s="42">
        <f>'tabella 8'!B11/2</f>
        <v>3.275</v>
      </c>
    </row>
    <row r="14" spans="1:2" ht="31.5">
      <c r="A14" s="25" t="s">
        <v>24</v>
      </c>
      <c r="B14" s="42">
        <f>'tabella 8'!B12/2</f>
        <v>3.93</v>
      </c>
    </row>
    <row r="15" spans="1:2" ht="31.5">
      <c r="A15" s="25" t="s">
        <v>25</v>
      </c>
      <c r="B15" s="42">
        <f>'tabella 8'!B13/2</f>
        <v>4.92</v>
      </c>
    </row>
    <row r="16" spans="1:2" ht="20.25">
      <c r="A16" s="25" t="s">
        <v>26</v>
      </c>
      <c r="B16" s="42">
        <f>'tabella 8'!B14/2</f>
        <v>2.3</v>
      </c>
    </row>
    <row r="17" spans="1:2" ht="20.25">
      <c r="A17" s="25" t="s">
        <v>27</v>
      </c>
      <c r="B17" s="42">
        <f>'tabella 8'!B15/2</f>
        <v>163.78</v>
      </c>
    </row>
  </sheetData>
  <sheetProtection/>
  <mergeCells count="6">
    <mergeCell ref="A1:B1"/>
    <mergeCell ref="A3:B3"/>
    <mergeCell ref="A7:B7"/>
    <mergeCell ref="A8:A9"/>
    <mergeCell ref="B8:B9"/>
    <mergeCell ref="A5:B5"/>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Calcolo diritti di copia - Agg 2015</dc:title>
  <dc:subject/>
  <dc:creator>Luigi Alfonso</dc:creator>
  <cp:keywords/>
  <dc:description/>
  <cp:lastModifiedBy>Giovanna Carboni</cp:lastModifiedBy>
  <cp:lastPrinted>2021-08-05T11:51:43Z</cp:lastPrinted>
  <dcterms:created xsi:type="dcterms:W3CDTF">2012-02-08T23:21:50Z</dcterms:created>
  <dcterms:modified xsi:type="dcterms:W3CDTF">2022-09-29T09:07:18Z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